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33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31" i="1" l="1"/>
  <c r="I32" i="1"/>
  <c r="I34" i="1" s="1"/>
  <c r="I7" i="1" l="1"/>
  <c r="K7" i="1"/>
  <c r="J7" i="1"/>
  <c r="J12" i="1"/>
  <c r="K12" i="1"/>
  <c r="I37" i="1"/>
  <c r="I38" i="1"/>
  <c r="I12" i="1"/>
  <c r="N34" i="1"/>
  <c r="M34" i="1"/>
  <c r="L34" i="1"/>
  <c r="K34" i="1"/>
  <c r="J34" i="1"/>
  <c r="H33" i="1"/>
  <c r="H31" i="1"/>
  <c r="N30" i="1"/>
  <c r="M30" i="1"/>
  <c r="J30" i="1"/>
  <c r="N29" i="1"/>
  <c r="M29" i="1"/>
  <c r="L29" i="1"/>
  <c r="L30" i="1" s="1"/>
  <c r="K29" i="1"/>
  <c r="K30" i="1" s="1"/>
  <c r="J29" i="1"/>
  <c r="I29" i="1"/>
  <c r="I30" i="1" s="1"/>
  <c r="H28" i="1"/>
  <c r="N26" i="1"/>
  <c r="N27" i="1" s="1"/>
  <c r="M26" i="1"/>
  <c r="M27" i="1" s="1"/>
  <c r="L26" i="1"/>
  <c r="L27" i="1" s="1"/>
  <c r="K26" i="1"/>
  <c r="K27" i="1" s="1"/>
  <c r="J26" i="1"/>
  <c r="J27" i="1" s="1"/>
  <c r="I26" i="1"/>
  <c r="I27" i="1" s="1"/>
  <c r="H25" i="1"/>
  <c r="N20" i="1"/>
  <c r="N21" i="1" s="1"/>
  <c r="M20" i="1"/>
  <c r="M21" i="1" s="1"/>
  <c r="L20" i="1"/>
  <c r="L21" i="1" s="1"/>
  <c r="K20" i="1"/>
  <c r="K21" i="1" s="1"/>
  <c r="J20" i="1"/>
  <c r="J21" i="1" s="1"/>
  <c r="I20" i="1"/>
  <c r="I21" i="1" s="1"/>
  <c r="H19" i="1"/>
  <c r="H7" i="1" l="1"/>
  <c r="I8" i="1"/>
  <c r="H34" i="1"/>
  <c r="H26" i="1"/>
  <c r="H30" i="1"/>
  <c r="H21" i="1"/>
  <c r="H32" i="1"/>
  <c r="H29" i="1"/>
  <c r="H27" i="1"/>
  <c r="H20" i="1"/>
  <c r="N23" i="1"/>
  <c r="N24" i="1" s="1"/>
  <c r="M23" i="1"/>
  <c r="M24" i="1" s="1"/>
  <c r="L23" i="1"/>
  <c r="L24" i="1" s="1"/>
  <c r="K23" i="1"/>
  <c r="K24" i="1" s="1"/>
  <c r="J23" i="1"/>
  <c r="J24" i="1" s="1"/>
  <c r="I23" i="1"/>
  <c r="I24" i="1" s="1"/>
  <c r="H22" i="1"/>
  <c r="N12" i="1"/>
  <c r="M12" i="1"/>
  <c r="L12" i="1"/>
  <c r="I13" i="1" l="1"/>
  <c r="H23" i="1"/>
  <c r="H24" i="1" s="1"/>
  <c r="H35" i="1"/>
  <c r="J37" i="1" l="1"/>
  <c r="K17" i="1"/>
  <c r="J18" i="1"/>
  <c r="J17" i="1"/>
  <c r="J9" i="1" s="1"/>
  <c r="J14" i="1" s="1"/>
  <c r="J38" i="1" l="1"/>
  <c r="J42" i="1" s="1"/>
  <c r="J8" i="1"/>
  <c r="K9" i="1"/>
  <c r="K14" i="1" s="1"/>
  <c r="M41" i="1"/>
  <c r="L41" i="1"/>
  <c r="J41" i="1"/>
  <c r="I41" i="1"/>
  <c r="K40" i="1"/>
  <c r="K41" i="1" s="1"/>
  <c r="M38" i="1"/>
  <c r="L38" i="1"/>
  <c r="K38" i="1"/>
  <c r="K37" i="1"/>
  <c r="K8" i="1" s="1"/>
  <c r="M14" i="1"/>
  <c r="L14" i="1"/>
  <c r="K18" i="1"/>
  <c r="L17" i="1"/>
  <c r="L18" i="1" s="1"/>
  <c r="I17" i="1"/>
  <c r="I9" i="1" s="1"/>
  <c r="M8" i="1"/>
  <c r="L8" i="1"/>
  <c r="M7" i="1"/>
  <c r="L7" i="1"/>
  <c r="I6" i="1" l="1"/>
  <c r="H9" i="1"/>
  <c r="K13" i="1"/>
  <c r="K6" i="1"/>
  <c r="K10" i="1" s="1"/>
  <c r="K15" i="1" s="1"/>
  <c r="K42" i="1"/>
  <c r="J13" i="1"/>
  <c r="J6" i="1"/>
  <c r="J10" i="1" s="1"/>
  <c r="J15" i="1" s="1"/>
  <c r="H8" i="1"/>
  <c r="I18" i="1"/>
  <c r="I42" i="1" s="1"/>
  <c r="I15" i="1" s="1"/>
  <c r="I14" i="1"/>
  <c r="H37" i="1"/>
  <c r="H38" i="1"/>
  <c r="M9" i="1"/>
  <c r="M6" i="1" s="1"/>
  <c r="M10" i="1" s="1"/>
  <c r="L42" i="1"/>
  <c r="L13" i="1" s="1"/>
  <c r="L11" i="1" s="1"/>
  <c r="L15" i="1" s="1"/>
  <c r="M42" i="1"/>
  <c r="M13" i="1" s="1"/>
  <c r="M11" i="1" s="1"/>
  <c r="M15" i="1" s="1"/>
  <c r="L9" i="1"/>
  <c r="L6" i="1" s="1"/>
  <c r="L10" i="1" s="1"/>
  <c r="I10" i="1" l="1"/>
  <c r="H6" i="1"/>
  <c r="H10" i="1" s="1"/>
  <c r="N7" i="1"/>
  <c r="N8" i="1"/>
  <c r="N38" i="1"/>
  <c r="K11" i="1" l="1"/>
  <c r="I11" i="1"/>
  <c r="J11" i="1"/>
  <c r="N9" i="1"/>
  <c r="N6" i="1" s="1"/>
  <c r="N10" i="1" s="1"/>
  <c r="H17" i="1" l="1"/>
  <c r="H16" i="1" l="1"/>
  <c r="H40" i="1" l="1"/>
  <c r="N41" i="1" l="1"/>
  <c r="H39" i="1"/>
  <c r="H41" i="1" l="1"/>
  <c r="H14" i="1"/>
  <c r="H18" i="1"/>
  <c r="H42" i="1" s="1"/>
  <c r="H13" i="1"/>
  <c r="N42" i="1" l="1"/>
  <c r="N13" i="1" s="1"/>
  <c r="N14" i="1"/>
  <c r="H12" i="1"/>
  <c r="N11" i="1" l="1"/>
  <c r="N15" i="1" s="1"/>
  <c r="H11" i="1" l="1"/>
  <c r="H15" i="1" s="1"/>
</calcChain>
</file>

<file path=xl/sharedStrings.xml><?xml version="1.0" encoding="utf-8"?>
<sst xmlns="http://schemas.openxmlformats.org/spreadsheetml/2006/main" count="112" uniqueCount="42">
  <si>
    <t>№</t>
  </si>
  <si>
    <t>Муниципальная программа, подпрограмма, основное мероприяти(проект), направление расходов, мероприятие</t>
  </si>
  <si>
    <t>Код бюджетной классификации</t>
  </si>
  <si>
    <t>Объем средств на реализацию, рублей</t>
  </si>
  <si>
    <t>ГРБС</t>
  </si>
  <si>
    <t>МП</t>
  </si>
  <si>
    <t>ППМП</t>
  </si>
  <si>
    <t>ОМ</t>
  </si>
  <si>
    <t>НР</t>
  </si>
  <si>
    <t>всего</t>
  </si>
  <si>
    <t>Связь с показателями          (индикатора          ми) основных мероприятий       (проектов) (порядковый номер показателя)</t>
  </si>
  <si>
    <t>02</t>
  </si>
  <si>
    <t>Х</t>
  </si>
  <si>
    <t>Средства федерального бюджета</t>
  </si>
  <si>
    <t>Средства областного бюджета</t>
  </si>
  <si>
    <t>Средства местного бюджета</t>
  </si>
  <si>
    <t>Итого</t>
  </si>
  <si>
    <t>Руководство и управление в сфере установленных функций органов местного самоуправления</t>
  </si>
  <si>
    <t>Опубликование  нормативных  правовых актов муниципальных образований и иной официальной информации</t>
  </si>
  <si>
    <t xml:space="preserve"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 </t>
  </si>
  <si>
    <t>Прочие мероприятия в области  жилищно коммунального хозяйства</t>
  </si>
  <si>
    <t>Обеспечение жильем тренеров, тренеров-преподавателей учреждений физической культуры и спорта Брянской области</t>
  </si>
  <si>
    <t>S7620</t>
  </si>
  <si>
    <t>0</t>
  </si>
  <si>
    <t>11</t>
  </si>
  <si>
    <t>Эксплуатация и содержание имущества казны муниципального образования</t>
  </si>
  <si>
    <t>ИТОГО</t>
  </si>
  <si>
    <t>Осуществление отдельных государственных полномочий Брянской области по обеспечению дополнительных гарантий прав на жилое помещение детей-сирот и детей, оставшихся без попечения родителей, лиц из числа детей-сирот и детей, оставшихся без попечения родителей</t>
  </si>
  <si>
    <t>Д0820</t>
  </si>
  <si>
    <t>-</t>
  </si>
  <si>
    <t xml:space="preserve">ПЛАН
реализации муниципальной программы «Управление муниципальной собственностью городского округа «город Клинцы Брянской области» 
</t>
  </si>
  <si>
    <t>"Управление муниципальной собственностью городского округа  "город Клинцы Брянской области"</t>
  </si>
  <si>
    <t>Приложение 2                                                                                                                                          к муниципальной программе «Управление муниципальной собственностью городского округа «город Клинцы Брянской области»</t>
  </si>
  <si>
    <t>"Обеспечение функционирования системы учета муниципального имущества и контроля за его использованием"</t>
  </si>
  <si>
    <t>1.1</t>
  </si>
  <si>
    <t>1.2</t>
  </si>
  <si>
    <t>1.3</t>
  </si>
  <si>
    <t>1.4</t>
  </si>
  <si>
    <t>1.5</t>
  </si>
  <si>
    <t>1.6</t>
  </si>
  <si>
    <t>1.7</t>
  </si>
  <si>
    <t>Оценка имущества, признание  права и регулирование отношений муниципальной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</si>
</sst>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0" borderId="0" xfId="0" applyFont="1" applyAlignment="1">
      <alignment horizontal="center"/>
    </xf>
    <xf numFmtId="0" fontId="0" fillId="2" borderId="0" xfId="0" applyFill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textRotation="255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65" fontId="4" fillId="2" borderId="10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4" fillId="2" borderId="8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3" fontId="6" fillId="2" borderId="5" xfId="1" applyNumberFormat="1" applyFont="1" applyFill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3" fontId="4" fillId="2" borderId="5" xfId="1" applyNumberFormat="1" applyFont="1" applyFill="1" applyBorder="1" applyAlignment="1">
      <alignment horizontal="center" vertical="center" wrapText="1"/>
    </xf>
    <xf numFmtId="43" fontId="6" fillId="0" borderId="5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3" fontId="4" fillId="2" borderId="3" xfId="1" applyNumberFormat="1" applyFont="1" applyFill="1" applyBorder="1" applyAlignment="1">
      <alignment horizontal="center" vertical="center" wrapText="1"/>
    </xf>
    <xf numFmtId="43" fontId="4" fillId="0" borderId="5" xfId="1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43" fontId="6" fillId="2" borderId="5" xfId="1" applyNumberFormat="1" applyFont="1" applyFill="1" applyBorder="1" applyAlignment="1">
      <alignment horizontal="center" vertical="center"/>
    </xf>
    <xf numFmtId="43" fontId="6" fillId="2" borderId="8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/>
    <xf numFmtId="43" fontId="4" fillId="2" borderId="8" xfId="1" applyNumberFormat="1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8" fillId="0" borderId="0" xfId="0" applyFont="1"/>
    <xf numFmtId="43" fontId="2" fillId="0" borderId="0" xfId="0" applyNumberFormat="1" applyFont="1"/>
    <xf numFmtId="0" fontId="6" fillId="0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7" fillId="0" borderId="9" xfId="0" applyNumberFormat="1" applyFont="1" applyBorder="1" applyAlignment="1">
      <alignment horizontal="center" vertical="top" wrapText="1"/>
    </xf>
    <xf numFmtId="0" fontId="7" fillId="0" borderId="8" xfId="0" applyNumberFormat="1" applyFont="1" applyBorder="1" applyAlignment="1">
      <alignment horizontal="center" vertical="top" wrapText="1"/>
    </xf>
    <xf numFmtId="0" fontId="7" fillId="0" borderId="6" xfId="0" applyNumberFormat="1" applyFont="1" applyBorder="1" applyAlignment="1">
      <alignment horizontal="center" vertical="top" wrapText="1"/>
    </xf>
    <xf numFmtId="0" fontId="4" fillId="0" borderId="9" xfId="0" applyNumberFormat="1" applyFont="1" applyBorder="1" applyAlignment="1">
      <alignment horizontal="center" vertical="top" wrapText="1"/>
    </xf>
    <xf numFmtId="0" fontId="5" fillId="2" borderId="8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7" fillId="2" borderId="9" xfId="0" applyNumberFormat="1" applyFont="1" applyFill="1" applyBorder="1" applyAlignment="1">
      <alignment horizont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/>
    </xf>
    <xf numFmtId="43" fontId="6" fillId="2" borderId="5" xfId="1" applyNumberFormat="1" applyFont="1" applyFill="1" applyBorder="1" applyAlignment="1">
      <alignment vertical="center"/>
    </xf>
    <xf numFmtId="43" fontId="6" fillId="2" borderId="5" xfId="1" applyNumberFormat="1" applyFont="1" applyFill="1" applyBorder="1" applyAlignment="1">
      <alignment vertical="center" wrapText="1"/>
    </xf>
    <xf numFmtId="43" fontId="4" fillId="2" borderId="5" xfId="1" applyNumberFormat="1" applyFont="1" applyFill="1" applyBorder="1" applyAlignment="1">
      <alignment vertical="center"/>
    </xf>
    <xf numFmtId="43" fontId="4" fillId="2" borderId="5" xfId="1" applyNumberFormat="1" applyFont="1" applyFill="1" applyBorder="1" applyAlignment="1">
      <alignment vertical="center" wrapText="1"/>
    </xf>
    <xf numFmtId="43" fontId="6" fillId="2" borderId="8" xfId="1" applyNumberFormat="1" applyFont="1" applyFill="1" applyBorder="1" applyAlignment="1">
      <alignment vertical="center"/>
    </xf>
    <xf numFmtId="43" fontId="4" fillId="2" borderId="9" xfId="1" applyNumberFormat="1" applyFont="1" applyFill="1" applyBorder="1" applyAlignment="1">
      <alignment vertical="center"/>
    </xf>
    <xf numFmtId="43" fontId="4" fillId="2" borderId="8" xfId="0" applyNumberFormat="1" applyFont="1" applyFill="1" applyBorder="1" applyAlignment="1">
      <alignment vertical="center"/>
    </xf>
    <xf numFmtId="43" fontId="4" fillId="2" borderId="8" xfId="1" applyNumberFormat="1" applyFont="1" applyFill="1" applyBorder="1" applyAlignment="1">
      <alignment vertical="center"/>
    </xf>
    <xf numFmtId="0" fontId="9" fillId="0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2" applyNumberFormat="1" applyFont="1" applyFill="1" applyBorder="1" applyAlignment="1">
      <alignment horizontal="center" vertical="center" wrapText="1"/>
    </xf>
    <xf numFmtId="44" fontId="6" fillId="2" borderId="2" xfId="2" applyNumberFormat="1" applyFont="1" applyFill="1" applyBorder="1" applyAlignment="1">
      <alignment horizontal="center" vertical="center" wrapText="1"/>
    </xf>
    <xf numFmtId="44" fontId="6" fillId="2" borderId="3" xfId="2" applyNumberFormat="1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zoomScale="85" zoomScaleNormal="85" zoomScaleSheetLayoutView="90" workbookViewId="0">
      <pane xSplit="11" ySplit="4" topLeftCell="O20" activePane="bottomRight" state="frozen"/>
      <selection pane="topRight" activeCell="L1" sqref="L1"/>
      <selection pane="bottomLeft" activeCell="A6" sqref="A6"/>
      <selection pane="bottomRight" activeCell="R22" sqref="R22"/>
    </sheetView>
  </sheetViews>
  <sheetFormatPr defaultRowHeight="15" x14ac:dyDescent="0.25"/>
  <cols>
    <col min="1" max="1" width="8.140625" style="3" customWidth="1"/>
    <col min="2" max="2" width="36" style="1" customWidth="1"/>
    <col min="3" max="3" width="6.5703125" style="1" customWidth="1"/>
    <col min="4" max="6" width="6.28515625" style="1" customWidth="1"/>
    <col min="7" max="7" width="7.5703125" style="1" customWidth="1"/>
    <col min="8" max="8" width="19" style="1" customWidth="1"/>
    <col min="9" max="9" width="17.5703125" style="1" customWidth="1"/>
    <col min="10" max="10" width="16.85546875" style="1" customWidth="1"/>
    <col min="11" max="11" width="18.28515625" style="1" customWidth="1"/>
    <col min="12" max="12" width="17.85546875" style="1" hidden="1" customWidth="1"/>
    <col min="13" max="13" width="18.7109375" style="1" hidden="1" customWidth="1"/>
    <col min="14" max="14" width="19.85546875" style="1" hidden="1" customWidth="1"/>
    <col min="15" max="15" width="22.28515625" style="1" customWidth="1"/>
    <col min="16" max="16" width="16.140625" customWidth="1"/>
  </cols>
  <sheetData>
    <row r="1" spans="1:16" ht="56.25" customHeight="1" x14ac:dyDescent="0.25">
      <c r="B1" s="2"/>
      <c r="C1" s="2"/>
      <c r="D1" s="2"/>
      <c r="E1" s="2"/>
      <c r="F1" s="2"/>
      <c r="G1" s="2"/>
      <c r="H1" s="2"/>
      <c r="I1" s="2"/>
      <c r="J1" s="2"/>
      <c r="K1" s="94" t="s">
        <v>32</v>
      </c>
      <c r="L1" s="94"/>
      <c r="M1" s="94"/>
      <c r="N1" s="94"/>
      <c r="O1" s="94"/>
      <c r="P1" s="94"/>
    </row>
    <row r="2" spans="1:16" ht="49.5" customHeight="1" thickBot="1" x14ac:dyDescent="0.3">
      <c r="A2" s="97" t="s">
        <v>30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6" ht="15.75" thickBot="1" x14ac:dyDescent="0.3">
      <c r="A3" s="5" t="s">
        <v>0</v>
      </c>
      <c r="B3" s="98" t="s">
        <v>1</v>
      </c>
      <c r="C3" s="100" t="s">
        <v>2</v>
      </c>
      <c r="D3" s="101"/>
      <c r="E3" s="101"/>
      <c r="F3" s="101"/>
      <c r="G3" s="102"/>
      <c r="H3" s="103" t="s">
        <v>3</v>
      </c>
      <c r="I3" s="104"/>
      <c r="J3" s="104"/>
      <c r="K3" s="104"/>
      <c r="L3" s="104"/>
      <c r="M3" s="104"/>
      <c r="N3" s="104"/>
      <c r="O3" s="105"/>
    </row>
    <row r="4" spans="1:16" ht="90.75" thickBot="1" x14ac:dyDescent="0.3">
      <c r="A4" s="6"/>
      <c r="B4" s="99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  <c r="I4" s="8">
        <v>2026</v>
      </c>
      <c r="J4" s="8">
        <v>2027</v>
      </c>
      <c r="K4" s="8">
        <v>2028</v>
      </c>
      <c r="L4" s="8">
        <v>2029</v>
      </c>
      <c r="M4" s="8">
        <v>2030</v>
      </c>
      <c r="N4" s="8">
        <v>2030</v>
      </c>
      <c r="O4" s="9" t="s">
        <v>10</v>
      </c>
    </row>
    <row r="5" spans="1:16" ht="15.75" thickBot="1" x14ac:dyDescent="0.3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13</v>
      </c>
      <c r="J5" s="11">
        <v>14</v>
      </c>
      <c r="K5" s="11">
        <v>12</v>
      </c>
      <c r="L5" s="11">
        <v>13</v>
      </c>
      <c r="M5" s="11">
        <v>14</v>
      </c>
      <c r="N5" s="11">
        <v>14</v>
      </c>
      <c r="O5" s="11">
        <v>15</v>
      </c>
    </row>
    <row r="6" spans="1:16" ht="57.75" thickBot="1" x14ac:dyDescent="0.3">
      <c r="A6" s="12"/>
      <c r="B6" s="13" t="s">
        <v>31</v>
      </c>
      <c r="C6" s="14">
        <v>903</v>
      </c>
      <c r="D6" s="15" t="s">
        <v>11</v>
      </c>
      <c r="E6" s="14" t="s">
        <v>12</v>
      </c>
      <c r="F6" s="14" t="s">
        <v>12</v>
      </c>
      <c r="G6" s="14" t="s">
        <v>12</v>
      </c>
      <c r="H6" s="16">
        <f>I6+J6+K6</f>
        <v>307745037.77000004</v>
      </c>
      <c r="I6" s="17">
        <f>I7+I8+I9</f>
        <v>132519083.93000001</v>
      </c>
      <c r="J6" s="17">
        <f t="shared" ref="J6:K6" si="0">J7+J8+J9</f>
        <v>87367128.920000002</v>
      </c>
      <c r="K6" s="17">
        <f t="shared" si="0"/>
        <v>87858824.920000002</v>
      </c>
      <c r="L6" s="17" t="e">
        <f t="shared" ref="L6" si="1">L7+L8+L9</f>
        <v>#REF!</v>
      </c>
      <c r="M6" s="17" t="e">
        <f t="shared" ref="M6" si="2">M7+M8+M9</f>
        <v>#REF!</v>
      </c>
      <c r="N6" s="17" t="e">
        <f t="shared" ref="N6" si="3">N7+N8+N9</f>
        <v>#REF!</v>
      </c>
      <c r="O6" s="45">
        <v>1</v>
      </c>
    </row>
    <row r="7" spans="1:16" ht="15.75" thickBot="1" x14ac:dyDescent="0.3">
      <c r="A7" s="18"/>
      <c r="B7" s="19" t="s">
        <v>13</v>
      </c>
      <c r="C7" s="20"/>
      <c r="D7" s="21"/>
      <c r="E7" s="20"/>
      <c r="F7" s="20"/>
      <c r="G7" s="20"/>
      <c r="H7" s="16">
        <f>I7+J7+K7</f>
        <v>0</v>
      </c>
      <c r="I7" s="48">
        <f>SUM(I36)</f>
        <v>0</v>
      </c>
      <c r="J7" s="48">
        <f>SUM(J36)</f>
        <v>0</v>
      </c>
      <c r="K7" s="48">
        <f>SUM(K36)</f>
        <v>0</v>
      </c>
      <c r="L7" s="48" t="e">
        <f>#REF!</f>
        <v>#REF!</v>
      </c>
      <c r="M7" s="48" t="e">
        <f>#REF!</f>
        <v>#REF!</v>
      </c>
      <c r="N7" s="48" t="e">
        <f>#REF!</f>
        <v>#REF!</v>
      </c>
      <c r="O7" s="45"/>
    </row>
    <row r="8" spans="1:16" ht="15.75" thickBot="1" x14ac:dyDescent="0.3">
      <c r="A8" s="12"/>
      <c r="B8" s="22" t="s">
        <v>14</v>
      </c>
      <c r="C8" s="14"/>
      <c r="D8" s="15"/>
      <c r="E8" s="14"/>
      <c r="F8" s="14"/>
      <c r="G8" s="14"/>
      <c r="H8" s="16">
        <f>I8+J8+K8</f>
        <v>253125353.43000001</v>
      </c>
      <c r="I8" s="17">
        <f>SUM(I37+I32)</f>
        <v>106019917.59</v>
      </c>
      <c r="J8" s="17">
        <f>SUM(J37)</f>
        <v>73552717.920000002</v>
      </c>
      <c r="K8" s="17">
        <f>SUM(K37)</f>
        <v>73552717.920000002</v>
      </c>
      <c r="L8" s="17" t="e">
        <f>#REF!+#REF!+L37</f>
        <v>#REF!</v>
      </c>
      <c r="M8" s="17" t="e">
        <f>#REF!+#REF!+M37</f>
        <v>#REF!</v>
      </c>
      <c r="N8" s="17" t="e">
        <f>#REF!+#REF!+N37</f>
        <v>#REF!</v>
      </c>
      <c r="O8" s="45"/>
    </row>
    <row r="9" spans="1:16" ht="15.75" thickBot="1" x14ac:dyDescent="0.3">
      <c r="A9" s="18"/>
      <c r="B9" s="19" t="s">
        <v>15</v>
      </c>
      <c r="C9" s="20"/>
      <c r="D9" s="21"/>
      <c r="E9" s="20"/>
      <c r="F9" s="20"/>
      <c r="G9" s="20"/>
      <c r="H9" s="16">
        <f>I9+J9+K9</f>
        <v>54619684.340000004</v>
      </c>
      <c r="I9" s="49">
        <f>I17+I26+I29+I40+I20+I23+I33</f>
        <v>26499166.34</v>
      </c>
      <c r="J9" s="49">
        <f>J17+J26+J29+J40+J20+J23+J33</f>
        <v>13814411</v>
      </c>
      <c r="K9" s="49">
        <f>K17+K26+K29+K40+K20+K23+K33</f>
        <v>14306107</v>
      </c>
      <c r="L9" s="49" t="e">
        <f>L17+L26+L29+#REF!+#REF!+#REF!+L40</f>
        <v>#REF!</v>
      </c>
      <c r="M9" s="49" t="e">
        <f>M17+M26+M29+#REF!+#REF!+#REF!+M40+#REF!</f>
        <v>#REF!</v>
      </c>
      <c r="N9" s="49" t="e">
        <f>N17+N26+N29+#REF!+#REF!+#REF!+N40+#REF!</f>
        <v>#REF!</v>
      </c>
      <c r="O9" s="57"/>
    </row>
    <row r="10" spans="1:16" ht="15.75" thickBot="1" x14ac:dyDescent="0.3">
      <c r="A10" s="18"/>
      <c r="B10" s="19" t="s">
        <v>16</v>
      </c>
      <c r="C10" s="20"/>
      <c r="D10" s="21"/>
      <c r="E10" s="20"/>
      <c r="F10" s="20"/>
      <c r="G10" s="20"/>
      <c r="H10" s="49">
        <f>H6</f>
        <v>307745037.77000004</v>
      </c>
      <c r="I10" s="49">
        <f>I6</f>
        <v>132519083.93000001</v>
      </c>
      <c r="J10" s="49">
        <f t="shared" ref="J10:K10" si="4">J6</f>
        <v>87367128.920000002</v>
      </c>
      <c r="K10" s="49">
        <f t="shared" si="4"/>
        <v>87858824.920000002</v>
      </c>
      <c r="L10" s="17" t="e">
        <f t="shared" ref="L10" si="5">L6</f>
        <v>#REF!</v>
      </c>
      <c r="M10" s="17" t="e">
        <f>M6</f>
        <v>#REF!</v>
      </c>
      <c r="N10" s="17" t="e">
        <f>N6</f>
        <v>#REF!</v>
      </c>
      <c r="O10" s="58"/>
    </row>
    <row r="11" spans="1:16" ht="72" thickBot="1" x14ac:dyDescent="0.3">
      <c r="A11" s="12">
        <v>1</v>
      </c>
      <c r="B11" s="13" t="s">
        <v>33</v>
      </c>
      <c r="C11" s="14">
        <v>903</v>
      </c>
      <c r="D11" s="15" t="s">
        <v>11</v>
      </c>
      <c r="E11" s="14" t="s">
        <v>12</v>
      </c>
      <c r="F11" s="14" t="s">
        <v>12</v>
      </c>
      <c r="G11" s="14" t="s">
        <v>12</v>
      </c>
      <c r="H11" s="68">
        <f>SUM(H6)</f>
        <v>307745037.77000004</v>
      </c>
      <c r="I11" s="17">
        <f>SUM(I6)</f>
        <v>132519083.93000001</v>
      </c>
      <c r="J11" s="17">
        <f>SUM(J6)</f>
        <v>87367128.920000002</v>
      </c>
      <c r="K11" s="17">
        <f>SUM(K6)</f>
        <v>87858824.920000002</v>
      </c>
      <c r="L11" s="17" t="e">
        <f t="shared" ref="L11:N11" si="6">L12+L13+L14</f>
        <v>#REF!</v>
      </c>
      <c r="M11" s="17" t="e">
        <f t="shared" si="6"/>
        <v>#REF!</v>
      </c>
      <c r="N11" s="17" t="e">
        <f t="shared" si="6"/>
        <v>#REF!</v>
      </c>
      <c r="O11" s="45"/>
    </row>
    <row r="12" spans="1:16" ht="15.75" thickBot="1" x14ac:dyDescent="0.3">
      <c r="A12" s="18"/>
      <c r="B12" s="19" t="s">
        <v>13</v>
      </c>
      <c r="C12" s="20"/>
      <c r="D12" s="21"/>
      <c r="E12" s="20"/>
      <c r="F12" s="20"/>
      <c r="G12" s="20"/>
      <c r="H12" s="16">
        <f>SUM(H7)</f>
        <v>0</v>
      </c>
      <c r="I12" s="48">
        <f>SUM(I36)</f>
        <v>0</v>
      </c>
      <c r="J12" s="48">
        <f t="shared" ref="J12:K12" si="7">SUM(J36)</f>
        <v>0</v>
      </c>
      <c r="K12" s="48">
        <f t="shared" si="7"/>
        <v>0</v>
      </c>
      <c r="L12" s="48">
        <f t="shared" ref="L12:N12" si="8">L37</f>
        <v>0</v>
      </c>
      <c r="M12" s="48">
        <f t="shared" si="8"/>
        <v>0</v>
      </c>
      <c r="N12" s="48">
        <f t="shared" si="8"/>
        <v>0</v>
      </c>
      <c r="O12" s="45"/>
    </row>
    <row r="13" spans="1:16" ht="15.75" thickBot="1" x14ac:dyDescent="0.3">
      <c r="A13" s="12"/>
      <c r="B13" s="22" t="s">
        <v>14</v>
      </c>
      <c r="C13" s="14"/>
      <c r="D13" s="15"/>
      <c r="E13" s="14"/>
      <c r="F13" s="14"/>
      <c r="G13" s="14"/>
      <c r="H13" s="16">
        <f>SUM(H8)</f>
        <v>253125353.43000001</v>
      </c>
      <c r="I13" s="17">
        <f>SUM(I8)</f>
        <v>106019917.59</v>
      </c>
      <c r="J13" s="17">
        <f t="shared" ref="J13:K13" si="9">SUM(J8)</f>
        <v>73552717.920000002</v>
      </c>
      <c r="K13" s="17">
        <f t="shared" si="9"/>
        <v>73552717.920000002</v>
      </c>
      <c r="L13" s="17" t="e">
        <f>#REF!+L38+L42</f>
        <v>#REF!</v>
      </c>
      <c r="M13" s="17" t="e">
        <f>#REF!+M38+M42</f>
        <v>#REF!</v>
      </c>
      <c r="N13" s="17" t="e">
        <f>#REF!+N38+N42</f>
        <v>#REF!</v>
      </c>
      <c r="O13" s="45"/>
    </row>
    <row r="14" spans="1:16" ht="15.75" thickBot="1" x14ac:dyDescent="0.3">
      <c r="A14" s="18"/>
      <c r="B14" s="19" t="s">
        <v>15</v>
      </c>
      <c r="C14" s="20"/>
      <c r="D14" s="21"/>
      <c r="E14" s="20"/>
      <c r="F14" s="20"/>
      <c r="G14" s="20"/>
      <c r="H14" s="16">
        <f>SUM(H9)</f>
        <v>54619684.340000004</v>
      </c>
      <c r="I14" s="49">
        <f>SUM(I9)</f>
        <v>26499166.34</v>
      </c>
      <c r="J14" s="49">
        <f t="shared" ref="J14:K14" si="10">SUM(J9)</f>
        <v>13814411</v>
      </c>
      <c r="K14" s="49">
        <f t="shared" si="10"/>
        <v>14306107</v>
      </c>
      <c r="L14" s="49" t="e">
        <f>L28+#REF!+#REF!+#REF!+#REF!+#REF!+L45</f>
        <v>#REF!</v>
      </c>
      <c r="M14" s="49" t="e">
        <f>M28+#REF!+#REF!+#REF!+#REF!+#REF!+M45+#REF!</f>
        <v>#REF!</v>
      </c>
      <c r="N14" s="49" t="e">
        <f>N28+#REF!+#REF!+#REF!+#REF!+#REF!+N45+#REF!</f>
        <v>#REF!</v>
      </c>
      <c r="O14" s="57"/>
    </row>
    <row r="15" spans="1:16" ht="15.75" thickBot="1" x14ac:dyDescent="0.3">
      <c r="A15" s="12"/>
      <c r="B15" s="23" t="s">
        <v>16</v>
      </c>
      <c r="C15" s="14"/>
      <c r="D15" s="15"/>
      <c r="E15" s="14"/>
      <c r="F15" s="14"/>
      <c r="G15" s="14"/>
      <c r="H15" s="17">
        <f>H11</f>
        <v>307745037.77000004</v>
      </c>
      <c r="I15" s="17">
        <f>SUM(I42)</f>
        <v>132519083.93000001</v>
      </c>
      <c r="J15" s="17">
        <f>J10</f>
        <v>87367128.920000002</v>
      </c>
      <c r="K15" s="17">
        <f>K10</f>
        <v>87858824.920000002</v>
      </c>
      <c r="L15" s="17" t="e">
        <f t="shared" ref="L15" si="11">L11</f>
        <v>#REF!</v>
      </c>
      <c r="M15" s="17" t="e">
        <f>M11</f>
        <v>#REF!</v>
      </c>
      <c r="N15" s="17" t="e">
        <f>N11</f>
        <v>#REF!</v>
      </c>
      <c r="O15" s="58"/>
    </row>
    <row r="16" spans="1:16" ht="56.25" customHeight="1" thickBot="1" x14ac:dyDescent="0.3">
      <c r="A16" s="83" t="s">
        <v>34</v>
      </c>
      <c r="B16" s="24" t="s">
        <v>17</v>
      </c>
      <c r="C16" s="24">
        <v>903</v>
      </c>
      <c r="D16" s="25" t="s">
        <v>11</v>
      </c>
      <c r="E16" s="24">
        <v>0</v>
      </c>
      <c r="F16" s="24">
        <v>11</v>
      </c>
      <c r="G16" s="24">
        <v>80040</v>
      </c>
      <c r="H16" s="26">
        <f>I16+J16+K16+L16+M16+N16</f>
        <v>40232218</v>
      </c>
      <c r="I16" s="26">
        <v>12931700</v>
      </c>
      <c r="J16" s="26">
        <v>13404411</v>
      </c>
      <c r="K16" s="26">
        <v>13896107</v>
      </c>
      <c r="L16" s="26">
        <v>0</v>
      </c>
      <c r="M16" s="26">
        <v>0</v>
      </c>
      <c r="N16" s="26">
        <v>0</v>
      </c>
      <c r="O16" s="27">
        <v>2</v>
      </c>
    </row>
    <row r="17" spans="1:15" ht="15.75" thickBot="1" x14ac:dyDescent="0.3">
      <c r="A17" s="70"/>
      <c r="B17" s="28" t="s">
        <v>15</v>
      </c>
      <c r="C17" s="24">
        <v>903</v>
      </c>
      <c r="D17" s="25" t="s">
        <v>11</v>
      </c>
      <c r="E17" s="24">
        <v>0</v>
      </c>
      <c r="F17" s="24">
        <v>11</v>
      </c>
      <c r="G17" s="24">
        <v>80040</v>
      </c>
      <c r="H17" s="26">
        <f>I17+J17+K17+L17+M17+N17</f>
        <v>40232218</v>
      </c>
      <c r="I17" s="26">
        <f>I16</f>
        <v>12931700</v>
      </c>
      <c r="J17" s="26">
        <f>SUM(J16)</f>
        <v>13404411</v>
      </c>
      <c r="K17" s="26">
        <f>SUM(K16)</f>
        <v>13896107</v>
      </c>
      <c r="L17" s="26">
        <f>L16</f>
        <v>0</v>
      </c>
      <c r="M17" s="26">
        <v>0</v>
      </c>
      <c r="N17" s="26">
        <v>0</v>
      </c>
      <c r="O17" s="59"/>
    </row>
    <row r="18" spans="1:15" s="64" customFormat="1" ht="15.75" thickBot="1" x14ac:dyDescent="0.3">
      <c r="A18" s="71"/>
      <c r="B18" s="23" t="s">
        <v>16</v>
      </c>
      <c r="C18" s="29">
        <v>903</v>
      </c>
      <c r="D18" s="30" t="s">
        <v>11</v>
      </c>
      <c r="E18" s="29">
        <v>0</v>
      </c>
      <c r="F18" s="29">
        <v>11</v>
      </c>
      <c r="G18" s="29">
        <v>80040</v>
      </c>
      <c r="H18" s="31">
        <f t="shared" ref="H18" si="12">I18+J18+K18+L18+M18+N18</f>
        <v>40232218</v>
      </c>
      <c r="I18" s="31">
        <f>I17</f>
        <v>12931700</v>
      </c>
      <c r="J18" s="31">
        <f>SUM(J16)</f>
        <v>13404411</v>
      </c>
      <c r="K18" s="31">
        <f>K17</f>
        <v>13896107</v>
      </c>
      <c r="L18" s="31">
        <f>L17</f>
        <v>0</v>
      </c>
      <c r="M18" s="31">
        <v>0</v>
      </c>
      <c r="N18" s="31">
        <v>0</v>
      </c>
      <c r="O18" s="51"/>
    </row>
    <row r="19" spans="1:15" ht="60.75" thickBot="1" x14ac:dyDescent="0.3">
      <c r="A19" s="84" t="s">
        <v>35</v>
      </c>
      <c r="B19" s="67" t="s">
        <v>18</v>
      </c>
      <c r="C19" s="67">
        <v>903</v>
      </c>
      <c r="D19" s="25" t="s">
        <v>11</v>
      </c>
      <c r="E19" s="67">
        <v>0</v>
      </c>
      <c r="F19" s="67">
        <v>11</v>
      </c>
      <c r="G19" s="67">
        <v>80100</v>
      </c>
      <c r="H19" s="26">
        <f>I19+J19+K19+L19+M19+N19</f>
        <v>330000</v>
      </c>
      <c r="I19" s="32">
        <v>110000</v>
      </c>
      <c r="J19" s="26">
        <v>110000</v>
      </c>
      <c r="K19" s="32">
        <v>110000</v>
      </c>
      <c r="L19" s="32">
        <v>0</v>
      </c>
      <c r="M19" s="26">
        <v>0</v>
      </c>
      <c r="N19" s="26">
        <v>0</v>
      </c>
      <c r="O19" s="33">
        <v>3</v>
      </c>
    </row>
    <row r="20" spans="1:15" ht="15.75" thickBot="1" x14ac:dyDescent="0.3">
      <c r="A20" s="70"/>
      <c r="B20" s="28" t="s">
        <v>15</v>
      </c>
      <c r="C20" s="67">
        <v>903</v>
      </c>
      <c r="D20" s="25" t="s">
        <v>11</v>
      </c>
      <c r="E20" s="67">
        <v>0</v>
      </c>
      <c r="F20" s="67">
        <v>11</v>
      </c>
      <c r="G20" s="67">
        <v>80100</v>
      </c>
      <c r="H20" s="26">
        <f t="shared" ref="H20:H21" si="13">I20+J20+K20+L20+M20+N20</f>
        <v>330000</v>
      </c>
      <c r="I20" s="32">
        <f t="shared" ref="I20:N21" si="14">I19</f>
        <v>110000</v>
      </c>
      <c r="J20" s="32">
        <f t="shared" si="14"/>
        <v>110000</v>
      </c>
      <c r="K20" s="32">
        <f t="shared" si="14"/>
        <v>110000</v>
      </c>
      <c r="L20" s="32">
        <f t="shared" si="14"/>
        <v>0</v>
      </c>
      <c r="M20" s="32">
        <f t="shared" si="14"/>
        <v>0</v>
      </c>
      <c r="N20" s="32">
        <f t="shared" si="14"/>
        <v>0</v>
      </c>
      <c r="O20" s="40"/>
    </row>
    <row r="21" spans="1:15" s="64" customFormat="1" ht="15.75" thickBot="1" x14ac:dyDescent="0.3">
      <c r="A21" s="73"/>
      <c r="B21" s="22" t="s">
        <v>16</v>
      </c>
      <c r="C21" s="29">
        <v>903</v>
      </c>
      <c r="D21" s="30" t="s">
        <v>11</v>
      </c>
      <c r="E21" s="29">
        <v>0</v>
      </c>
      <c r="F21" s="29">
        <v>11</v>
      </c>
      <c r="G21" s="29">
        <v>80100</v>
      </c>
      <c r="H21" s="31">
        <f t="shared" si="13"/>
        <v>330000</v>
      </c>
      <c r="I21" s="38">
        <f t="shared" ref="I21:J21" si="15">I20</f>
        <v>110000</v>
      </c>
      <c r="J21" s="38">
        <f t="shared" si="15"/>
        <v>110000</v>
      </c>
      <c r="K21" s="38">
        <f>K20</f>
        <v>110000</v>
      </c>
      <c r="L21" s="38">
        <f t="shared" si="14"/>
        <v>0</v>
      </c>
      <c r="M21" s="38">
        <f t="shared" si="14"/>
        <v>0</v>
      </c>
      <c r="N21" s="38">
        <f t="shared" si="14"/>
        <v>0</v>
      </c>
      <c r="O21" s="52"/>
    </row>
    <row r="22" spans="1:15" ht="45.75" thickBot="1" x14ac:dyDescent="0.3">
      <c r="A22" s="83" t="s">
        <v>36</v>
      </c>
      <c r="B22" s="67" t="s">
        <v>41</v>
      </c>
      <c r="C22" s="67">
        <v>903</v>
      </c>
      <c r="D22" s="25" t="s">
        <v>11</v>
      </c>
      <c r="E22" s="67">
        <v>0</v>
      </c>
      <c r="F22" s="67">
        <v>11</v>
      </c>
      <c r="G22" s="67">
        <v>80900</v>
      </c>
      <c r="H22" s="26">
        <f>I22+J22+K22+L22+M22+N22</f>
        <v>900000</v>
      </c>
      <c r="I22" s="32">
        <v>300000</v>
      </c>
      <c r="J22" s="26">
        <v>300000</v>
      </c>
      <c r="K22" s="32">
        <v>300000</v>
      </c>
      <c r="L22" s="32">
        <v>0</v>
      </c>
      <c r="M22" s="26">
        <v>0</v>
      </c>
      <c r="N22" s="26">
        <v>0</v>
      </c>
      <c r="O22" s="33">
        <v>4</v>
      </c>
    </row>
    <row r="23" spans="1:15" ht="15.75" thickBot="1" x14ac:dyDescent="0.3">
      <c r="A23" s="69"/>
      <c r="B23" s="34" t="s">
        <v>15</v>
      </c>
      <c r="C23" s="67">
        <v>903</v>
      </c>
      <c r="D23" s="25" t="s">
        <v>11</v>
      </c>
      <c r="E23" s="67">
        <v>0</v>
      </c>
      <c r="F23" s="67">
        <v>11</v>
      </c>
      <c r="G23" s="67">
        <v>80900</v>
      </c>
      <c r="H23" s="26">
        <f>I23+J23+K23+L23+M23+N23</f>
        <v>900000</v>
      </c>
      <c r="I23" s="32">
        <f t="shared" ref="I23:N23" si="16">I22</f>
        <v>300000</v>
      </c>
      <c r="J23" s="32">
        <f t="shared" si="16"/>
        <v>300000</v>
      </c>
      <c r="K23" s="32">
        <f t="shared" si="16"/>
        <v>300000</v>
      </c>
      <c r="L23" s="32">
        <f t="shared" si="16"/>
        <v>0</v>
      </c>
      <c r="M23" s="32">
        <f t="shared" si="16"/>
        <v>0</v>
      </c>
      <c r="N23" s="32">
        <f t="shared" si="16"/>
        <v>0</v>
      </c>
      <c r="O23" s="50"/>
    </row>
    <row r="24" spans="1:15" s="64" customFormat="1" ht="15.75" thickBot="1" x14ac:dyDescent="0.3">
      <c r="A24" s="72"/>
      <c r="B24" s="19" t="s">
        <v>16</v>
      </c>
      <c r="C24" s="35">
        <v>903</v>
      </c>
      <c r="D24" s="36" t="s">
        <v>11</v>
      </c>
      <c r="E24" s="35">
        <v>0</v>
      </c>
      <c r="F24" s="35">
        <v>11</v>
      </c>
      <c r="G24" s="35">
        <v>80900</v>
      </c>
      <c r="H24" s="37">
        <f>+H23</f>
        <v>900000</v>
      </c>
      <c r="I24" s="38">
        <f t="shared" ref="I24:N24" si="17">+I23</f>
        <v>300000</v>
      </c>
      <c r="J24" s="38">
        <f t="shared" si="17"/>
        <v>300000</v>
      </c>
      <c r="K24" s="38">
        <f t="shared" si="17"/>
        <v>300000</v>
      </c>
      <c r="L24" s="38">
        <f t="shared" si="17"/>
        <v>0</v>
      </c>
      <c r="M24" s="38">
        <f t="shared" si="17"/>
        <v>0</v>
      </c>
      <c r="N24" s="38">
        <f t="shared" si="17"/>
        <v>0</v>
      </c>
      <c r="O24" s="51"/>
    </row>
    <row r="25" spans="1:15" ht="85.5" customHeight="1" thickBot="1" x14ac:dyDescent="0.3">
      <c r="A25" s="84" t="s">
        <v>37</v>
      </c>
      <c r="B25" s="67" t="s">
        <v>19</v>
      </c>
      <c r="C25" s="67">
        <v>903</v>
      </c>
      <c r="D25" s="25" t="s">
        <v>11</v>
      </c>
      <c r="E25" s="67">
        <v>0</v>
      </c>
      <c r="F25" s="67">
        <v>11</v>
      </c>
      <c r="G25" s="67">
        <v>81830</v>
      </c>
      <c r="H25" s="26">
        <f>I25+J25+K25+L25+M25+N25</f>
        <v>3843822.86</v>
      </c>
      <c r="I25" s="32">
        <v>3843822.86</v>
      </c>
      <c r="J25" s="26">
        <v>0</v>
      </c>
      <c r="K25" s="32">
        <v>0</v>
      </c>
      <c r="L25" s="32">
        <v>0</v>
      </c>
      <c r="M25" s="26">
        <v>0</v>
      </c>
      <c r="N25" s="26">
        <v>0</v>
      </c>
      <c r="O25" s="33">
        <v>5</v>
      </c>
    </row>
    <row r="26" spans="1:15" ht="15.75" thickBot="1" x14ac:dyDescent="0.3">
      <c r="A26" s="70"/>
      <c r="B26" s="28" t="s">
        <v>15</v>
      </c>
      <c r="C26" s="67">
        <v>903</v>
      </c>
      <c r="D26" s="25" t="s">
        <v>11</v>
      </c>
      <c r="E26" s="67">
        <v>0</v>
      </c>
      <c r="F26" s="67">
        <v>11</v>
      </c>
      <c r="G26" s="67">
        <v>81830</v>
      </c>
      <c r="H26" s="26">
        <f t="shared" ref="H26:H27" si="18">I26+J26+K26+L26+M26+N26</f>
        <v>3843822.86</v>
      </c>
      <c r="I26" s="32">
        <f t="shared" ref="I26:N27" si="19">I25</f>
        <v>3843822.86</v>
      </c>
      <c r="J26" s="32">
        <f t="shared" si="19"/>
        <v>0</v>
      </c>
      <c r="K26" s="32">
        <f t="shared" si="19"/>
        <v>0</v>
      </c>
      <c r="L26" s="32">
        <f t="shared" si="19"/>
        <v>0</v>
      </c>
      <c r="M26" s="32">
        <f t="shared" si="19"/>
        <v>0</v>
      </c>
      <c r="N26" s="32">
        <f t="shared" si="19"/>
        <v>0</v>
      </c>
      <c r="O26" s="40"/>
    </row>
    <row r="27" spans="1:15" s="64" customFormat="1" ht="15.75" thickBot="1" x14ac:dyDescent="0.3">
      <c r="A27" s="73"/>
      <c r="B27" s="22" t="s">
        <v>16</v>
      </c>
      <c r="C27" s="29">
        <v>903</v>
      </c>
      <c r="D27" s="30" t="s">
        <v>11</v>
      </c>
      <c r="E27" s="29">
        <v>0</v>
      </c>
      <c r="F27" s="29">
        <v>11</v>
      </c>
      <c r="G27" s="29">
        <v>81830</v>
      </c>
      <c r="H27" s="31">
        <f t="shared" si="18"/>
        <v>3843822.86</v>
      </c>
      <c r="I27" s="38">
        <f t="shared" ref="I27:M27" si="20">I26</f>
        <v>3843822.86</v>
      </c>
      <c r="J27" s="38">
        <f t="shared" si="20"/>
        <v>0</v>
      </c>
      <c r="K27" s="38">
        <f t="shared" si="20"/>
        <v>0</v>
      </c>
      <c r="L27" s="38">
        <f t="shared" si="20"/>
        <v>0</v>
      </c>
      <c r="M27" s="38">
        <f t="shared" si="20"/>
        <v>0</v>
      </c>
      <c r="N27" s="38">
        <f t="shared" si="19"/>
        <v>0</v>
      </c>
      <c r="O27" s="52"/>
    </row>
    <row r="28" spans="1:15" ht="30.75" thickBot="1" x14ac:dyDescent="0.3">
      <c r="A28" s="83" t="s">
        <v>38</v>
      </c>
      <c r="B28" s="67" t="s">
        <v>20</v>
      </c>
      <c r="C28" s="67">
        <v>903</v>
      </c>
      <c r="D28" s="25" t="s">
        <v>11</v>
      </c>
      <c r="E28" s="67">
        <v>0</v>
      </c>
      <c r="F28" s="67">
        <v>11</v>
      </c>
      <c r="G28" s="67">
        <v>81870</v>
      </c>
      <c r="H28" s="26">
        <f>I28+J28+K28+L28+M28+N28</f>
        <v>9236413.2200000007</v>
      </c>
      <c r="I28" s="32">
        <v>9236413.2200000007</v>
      </c>
      <c r="J28" s="26">
        <v>0</v>
      </c>
      <c r="K28" s="32">
        <v>0</v>
      </c>
      <c r="L28" s="32">
        <v>0</v>
      </c>
      <c r="M28" s="26">
        <v>0</v>
      </c>
      <c r="N28" s="26">
        <v>0</v>
      </c>
      <c r="O28" s="33">
        <v>6</v>
      </c>
    </row>
    <row r="29" spans="1:15" ht="15.75" thickBot="1" x14ac:dyDescent="0.3">
      <c r="A29" s="70"/>
      <c r="B29" s="28" t="s">
        <v>15</v>
      </c>
      <c r="C29" s="67">
        <v>903</v>
      </c>
      <c r="D29" s="25" t="s">
        <v>11</v>
      </c>
      <c r="E29" s="67">
        <v>0</v>
      </c>
      <c r="F29" s="67">
        <v>11</v>
      </c>
      <c r="G29" s="67">
        <v>81870</v>
      </c>
      <c r="H29" s="26">
        <f t="shared" ref="H29:H30" si="21">I29+J29+K29+L29+M29+N29</f>
        <v>9236413.2200000007</v>
      </c>
      <c r="I29" s="32">
        <f>I28</f>
        <v>9236413.2200000007</v>
      </c>
      <c r="J29" s="26">
        <f>SUM(J28)</f>
        <v>0</v>
      </c>
      <c r="K29" s="32">
        <f t="shared" ref="K29" si="22">K28</f>
        <v>0</v>
      </c>
      <c r="L29" s="32">
        <f>L28</f>
        <v>0</v>
      </c>
      <c r="M29" s="26">
        <f>SUM(M28)</f>
        <v>0</v>
      </c>
      <c r="N29" s="26">
        <f>SUM(N28)</f>
        <v>0</v>
      </c>
      <c r="O29" s="40"/>
    </row>
    <row r="30" spans="1:15" s="64" customFormat="1" ht="15.75" thickBot="1" x14ac:dyDescent="0.3">
      <c r="A30" s="73"/>
      <c r="B30" s="22" t="s">
        <v>16</v>
      </c>
      <c r="C30" s="29">
        <v>903</v>
      </c>
      <c r="D30" s="30" t="s">
        <v>11</v>
      </c>
      <c r="E30" s="29">
        <v>0</v>
      </c>
      <c r="F30" s="29">
        <v>11</v>
      </c>
      <c r="G30" s="29">
        <v>81870</v>
      </c>
      <c r="H30" s="31">
        <f t="shared" si="21"/>
        <v>9236413.2200000007</v>
      </c>
      <c r="I30" s="38">
        <f t="shared" ref="I30" si="23">I29</f>
        <v>9236413.2200000007</v>
      </c>
      <c r="J30" s="31">
        <f>SUM(J28)</f>
        <v>0</v>
      </c>
      <c r="K30" s="38">
        <f t="shared" ref="K30:L30" si="24">K29</f>
        <v>0</v>
      </c>
      <c r="L30" s="38">
        <f t="shared" si="24"/>
        <v>0</v>
      </c>
      <c r="M30" s="31">
        <f>SUM(M28)</f>
        <v>0</v>
      </c>
      <c r="N30" s="31">
        <f>SUM(N28)</f>
        <v>0</v>
      </c>
      <c r="O30" s="52"/>
    </row>
    <row r="31" spans="1:15" ht="60.75" thickBot="1" x14ac:dyDescent="0.3">
      <c r="A31" s="83" t="s">
        <v>39</v>
      </c>
      <c r="B31" s="34" t="s">
        <v>21</v>
      </c>
      <c r="C31" s="9">
        <v>903</v>
      </c>
      <c r="D31" s="39" t="s">
        <v>11</v>
      </c>
      <c r="E31" s="9">
        <v>0</v>
      </c>
      <c r="F31" s="9">
        <v>11</v>
      </c>
      <c r="G31" s="39" t="s">
        <v>22</v>
      </c>
      <c r="H31" s="26">
        <f>I31+J31+K31+L31+M31+N31</f>
        <v>7598894.3700000001</v>
      </c>
      <c r="I31" s="32">
        <f>7723026-124131.63</f>
        <v>7598894.3700000001</v>
      </c>
      <c r="J31" s="26">
        <v>0</v>
      </c>
      <c r="K31" s="32">
        <v>0</v>
      </c>
      <c r="L31" s="32">
        <v>0</v>
      </c>
      <c r="M31" s="26">
        <v>0</v>
      </c>
      <c r="N31" s="26">
        <v>0</v>
      </c>
      <c r="O31" s="40">
        <v>7</v>
      </c>
    </row>
    <row r="32" spans="1:15" ht="15.75" thickBot="1" x14ac:dyDescent="0.3">
      <c r="A32" s="70"/>
      <c r="B32" s="28" t="s">
        <v>14</v>
      </c>
      <c r="C32" s="67">
        <v>903</v>
      </c>
      <c r="D32" s="25" t="s">
        <v>11</v>
      </c>
      <c r="E32" s="67">
        <v>0</v>
      </c>
      <c r="F32" s="67">
        <v>11</v>
      </c>
      <c r="G32" s="39" t="s">
        <v>22</v>
      </c>
      <c r="H32" s="26">
        <f t="shared" ref="H32:H34" si="25">I32+J32+K32+L32+M32+N32</f>
        <v>7521664.1100000003</v>
      </c>
      <c r="I32" s="32">
        <f>SUM(I31-I33)</f>
        <v>7521664.1100000003</v>
      </c>
      <c r="J32" s="26">
        <v>0</v>
      </c>
      <c r="K32" s="32">
        <v>0</v>
      </c>
      <c r="L32" s="32">
        <v>0</v>
      </c>
      <c r="M32" s="26">
        <v>0</v>
      </c>
      <c r="N32" s="26">
        <v>0</v>
      </c>
      <c r="O32" s="40"/>
    </row>
    <row r="33" spans="1:15" ht="15.75" thickBot="1" x14ac:dyDescent="0.3">
      <c r="A33" s="70"/>
      <c r="B33" s="28" t="s">
        <v>15</v>
      </c>
      <c r="C33" s="9">
        <v>903</v>
      </c>
      <c r="D33" s="39" t="s">
        <v>11</v>
      </c>
      <c r="E33" s="9">
        <v>0</v>
      </c>
      <c r="F33" s="9">
        <v>11</v>
      </c>
      <c r="G33" s="39" t="s">
        <v>22</v>
      </c>
      <c r="H33" s="26">
        <f t="shared" si="25"/>
        <v>77230.259999999995</v>
      </c>
      <c r="I33" s="32">
        <v>77230.259999999995</v>
      </c>
      <c r="J33" s="26">
        <v>0</v>
      </c>
      <c r="K33" s="32">
        <v>0</v>
      </c>
      <c r="L33" s="32">
        <v>0</v>
      </c>
      <c r="M33" s="26">
        <v>0</v>
      </c>
      <c r="N33" s="26">
        <v>0</v>
      </c>
      <c r="O33" s="40"/>
    </row>
    <row r="34" spans="1:15" s="64" customFormat="1" ht="15.75" thickBot="1" x14ac:dyDescent="0.3">
      <c r="A34" s="74"/>
      <c r="B34" s="22" t="s">
        <v>16</v>
      </c>
      <c r="C34" s="53">
        <v>903</v>
      </c>
      <c r="D34" s="54" t="s">
        <v>11</v>
      </c>
      <c r="E34" s="54" t="s">
        <v>23</v>
      </c>
      <c r="F34" s="54" t="s">
        <v>24</v>
      </c>
      <c r="G34" s="54" t="s">
        <v>22</v>
      </c>
      <c r="H34" s="31">
        <f t="shared" si="25"/>
        <v>7598894.3700000001</v>
      </c>
      <c r="I34" s="38">
        <f t="shared" ref="I34:N34" si="26">I32+I33</f>
        <v>7598894.3700000001</v>
      </c>
      <c r="J34" s="31">
        <f t="shared" si="26"/>
        <v>0</v>
      </c>
      <c r="K34" s="38">
        <f t="shared" si="26"/>
        <v>0</v>
      </c>
      <c r="L34" s="38">
        <f t="shared" si="26"/>
        <v>0</v>
      </c>
      <c r="M34" s="31">
        <f t="shared" si="26"/>
        <v>0</v>
      </c>
      <c r="N34" s="31">
        <f t="shared" si="26"/>
        <v>0</v>
      </c>
      <c r="O34" s="57"/>
    </row>
    <row r="35" spans="1:15" ht="135.75" thickBot="1" x14ac:dyDescent="0.3">
      <c r="A35" s="85" t="s">
        <v>40</v>
      </c>
      <c r="B35" s="66" t="s">
        <v>27</v>
      </c>
      <c r="C35" s="55">
        <v>903</v>
      </c>
      <c r="D35" s="25" t="s">
        <v>11</v>
      </c>
      <c r="E35" s="25" t="s">
        <v>23</v>
      </c>
      <c r="F35" s="25" t="s">
        <v>24</v>
      </c>
      <c r="G35" s="25" t="s">
        <v>28</v>
      </c>
      <c r="H35" s="41">
        <f>SUM(I35:K35)</f>
        <v>245603689.31999999</v>
      </c>
      <c r="I35" s="42">
        <v>98498253.480000004</v>
      </c>
      <c r="J35" s="26">
        <v>73552717.920000002</v>
      </c>
      <c r="K35" s="42">
        <v>73552717.920000002</v>
      </c>
      <c r="L35" s="42"/>
      <c r="M35" s="26">
        <v>0</v>
      </c>
      <c r="N35" s="26">
        <v>0</v>
      </c>
      <c r="O35" s="40">
        <v>8</v>
      </c>
    </row>
    <row r="36" spans="1:15" s="4" customFormat="1" ht="15.75" thickBot="1" x14ac:dyDescent="0.3">
      <c r="A36" s="75"/>
      <c r="B36" s="28" t="s">
        <v>13</v>
      </c>
      <c r="C36" s="9">
        <v>903</v>
      </c>
      <c r="D36" s="39" t="s">
        <v>11</v>
      </c>
      <c r="E36" s="39" t="s">
        <v>23</v>
      </c>
      <c r="F36" s="39" t="s">
        <v>24</v>
      </c>
      <c r="G36" s="25" t="s">
        <v>28</v>
      </c>
      <c r="H36" s="41">
        <v>0</v>
      </c>
      <c r="I36" s="26">
        <v>0</v>
      </c>
      <c r="J36" s="26" t="s">
        <v>29</v>
      </c>
      <c r="K36" s="26">
        <v>0</v>
      </c>
      <c r="L36" s="26">
        <v>0</v>
      </c>
      <c r="M36" s="26" t="s">
        <v>29</v>
      </c>
      <c r="N36" s="26" t="s">
        <v>29</v>
      </c>
      <c r="O36" s="40"/>
    </row>
    <row r="37" spans="1:15" s="4" customFormat="1" ht="15.75" thickBot="1" x14ac:dyDescent="0.3">
      <c r="A37" s="76"/>
      <c r="B37" s="43" t="s">
        <v>14</v>
      </c>
      <c r="C37" s="9">
        <v>903</v>
      </c>
      <c r="D37" s="39" t="s">
        <v>11</v>
      </c>
      <c r="E37" s="39" t="s">
        <v>23</v>
      </c>
      <c r="F37" s="39" t="s">
        <v>24</v>
      </c>
      <c r="G37" s="25" t="s">
        <v>28</v>
      </c>
      <c r="H37" s="86">
        <f>SUM(I37:K37)</f>
        <v>245603689.31999999</v>
      </c>
      <c r="I37" s="87">
        <f>SUM(I35)</f>
        <v>98498253.480000004</v>
      </c>
      <c r="J37" s="87">
        <f>SUM(J35)</f>
        <v>73552717.920000002</v>
      </c>
      <c r="K37" s="87">
        <f>SUM(K35)</f>
        <v>73552717.920000002</v>
      </c>
      <c r="L37" s="26">
        <v>0</v>
      </c>
      <c r="M37" s="26">
        <v>0</v>
      </c>
      <c r="N37" s="26">
        <v>0</v>
      </c>
      <c r="O37" s="40"/>
    </row>
    <row r="38" spans="1:15" s="63" customFormat="1" ht="15.75" thickBot="1" x14ac:dyDescent="0.3">
      <c r="A38" s="77"/>
      <c r="B38" s="44" t="s">
        <v>16</v>
      </c>
      <c r="C38" s="35">
        <v>903</v>
      </c>
      <c r="D38" s="56" t="s">
        <v>11</v>
      </c>
      <c r="E38" s="56" t="s">
        <v>23</v>
      </c>
      <c r="F38" s="56" t="s">
        <v>24</v>
      </c>
      <c r="G38" s="30" t="s">
        <v>28</v>
      </c>
      <c r="H38" s="88">
        <f>SUM(I38:K38)</f>
        <v>245603689.31999999</v>
      </c>
      <c r="I38" s="89">
        <f>SUM(I35)</f>
        <v>98498253.480000004</v>
      </c>
      <c r="J38" s="89">
        <f>SUM(J36:J37)</f>
        <v>73552717.920000002</v>
      </c>
      <c r="K38" s="89">
        <f>SUM(K35)</f>
        <v>73552717.920000002</v>
      </c>
      <c r="L38" s="31">
        <f>L36+L37</f>
        <v>0</v>
      </c>
      <c r="M38" s="31">
        <f>SUM(M36:M37)</f>
        <v>0</v>
      </c>
      <c r="N38" s="31">
        <f>SUM(N36:N37)</f>
        <v>0</v>
      </c>
      <c r="O38" s="45"/>
    </row>
    <row r="39" spans="1:15" ht="45.75" hidden="1" thickBot="1" x14ac:dyDescent="0.3">
      <c r="A39" s="78">
        <v>10</v>
      </c>
      <c r="B39" s="34" t="s">
        <v>25</v>
      </c>
      <c r="C39" s="9">
        <v>903</v>
      </c>
      <c r="D39" s="60" t="s">
        <v>11</v>
      </c>
      <c r="E39" s="33">
        <v>0</v>
      </c>
      <c r="F39" s="33">
        <v>11</v>
      </c>
      <c r="G39" s="33">
        <v>80920</v>
      </c>
      <c r="H39" s="86">
        <f>I39+J39+K39</f>
        <v>0</v>
      </c>
      <c r="I39" s="87">
        <v>0</v>
      </c>
      <c r="J39" s="87">
        <v>0</v>
      </c>
      <c r="K39" s="87">
        <v>0</v>
      </c>
      <c r="L39" s="26">
        <v>0</v>
      </c>
      <c r="M39" s="26">
        <v>0</v>
      </c>
      <c r="N39" s="26">
        <v>0</v>
      </c>
      <c r="O39" s="33">
        <v>8</v>
      </c>
    </row>
    <row r="40" spans="1:15" ht="15.75" hidden="1" thickBot="1" x14ac:dyDescent="0.3">
      <c r="A40" s="79"/>
      <c r="B40" s="28" t="s">
        <v>15</v>
      </c>
      <c r="C40" s="9">
        <v>903</v>
      </c>
      <c r="D40" s="60" t="s">
        <v>11</v>
      </c>
      <c r="E40" s="33">
        <v>0</v>
      </c>
      <c r="F40" s="33">
        <v>11</v>
      </c>
      <c r="G40" s="33">
        <v>80920</v>
      </c>
      <c r="H40" s="90">
        <f>I40+J40+K40</f>
        <v>0</v>
      </c>
      <c r="I40" s="87">
        <v>0</v>
      </c>
      <c r="J40" s="87">
        <v>0</v>
      </c>
      <c r="K40" s="87">
        <f>SUM(K39)</f>
        <v>0</v>
      </c>
      <c r="L40" s="26">
        <v>0</v>
      </c>
      <c r="M40" s="26">
        <v>0</v>
      </c>
      <c r="N40" s="26">
        <v>0</v>
      </c>
      <c r="O40" s="61"/>
    </row>
    <row r="41" spans="1:15" ht="15.75" hidden="1" thickBot="1" x14ac:dyDescent="0.3">
      <c r="A41" s="80"/>
      <c r="B41" s="22" t="s">
        <v>16</v>
      </c>
      <c r="C41" s="9">
        <v>903</v>
      </c>
      <c r="D41" s="62" t="s">
        <v>11</v>
      </c>
      <c r="E41" s="45">
        <v>0</v>
      </c>
      <c r="F41" s="45">
        <v>11</v>
      </c>
      <c r="G41" s="45">
        <v>80920</v>
      </c>
      <c r="H41" s="91">
        <f>I41+J41+K41</f>
        <v>0</v>
      </c>
      <c r="I41" s="87">
        <f t="shared" ref="I41:J41" si="27">I40</f>
        <v>0</v>
      </c>
      <c r="J41" s="87">
        <f t="shared" si="27"/>
        <v>0</v>
      </c>
      <c r="K41" s="87">
        <f>K40</f>
        <v>0</v>
      </c>
      <c r="L41" s="26">
        <f t="shared" ref="L41:M41" si="28">L40</f>
        <v>0</v>
      </c>
      <c r="M41" s="26">
        <f t="shared" si="28"/>
        <v>0</v>
      </c>
      <c r="N41" s="26">
        <f t="shared" ref="N41" si="29">N40</f>
        <v>0</v>
      </c>
      <c r="O41" s="52"/>
    </row>
    <row r="42" spans="1:15" ht="15.75" thickBot="1" x14ac:dyDescent="0.3">
      <c r="A42" s="81"/>
      <c r="B42" s="46"/>
      <c r="C42" s="95" t="s">
        <v>26</v>
      </c>
      <c r="D42" s="96"/>
      <c r="E42" s="96"/>
      <c r="F42" s="96"/>
      <c r="G42" s="96"/>
      <c r="H42" s="92">
        <f>SUM(H38+H34+H30+H27+H24+H21+H18)</f>
        <v>307745037.76999998</v>
      </c>
      <c r="I42" s="93">
        <f>SUM(I38+I34+I30+I27+I24+I21+I18)</f>
        <v>132519083.93000001</v>
      </c>
      <c r="J42" s="93">
        <f>SUM(J38+J34+J30+J27+J24+J21+J18)</f>
        <v>87367128.920000002</v>
      </c>
      <c r="K42" s="93">
        <f>SUM(K38+K34+K30+K27+K24+K21+K18)</f>
        <v>87858824.920000002</v>
      </c>
      <c r="L42" s="47" t="e">
        <f>L18+L27+L30+#REF!+#REF!+#REF!+#REF!+L41+L38</f>
        <v>#REF!</v>
      </c>
      <c r="M42" s="47" t="e">
        <f>M18+M27+M30+#REF!+#REF!+#REF!+#REF!+M41+M38+#REF!+#REF!</f>
        <v>#REF!</v>
      </c>
      <c r="N42" s="47" t="e">
        <f>N18+N27+N30+#REF!+#REF!+#REF!+#REF!+N41+N38+#REF!+#REF!</f>
        <v>#REF!</v>
      </c>
      <c r="O42" s="57"/>
    </row>
    <row r="43" spans="1:15" x14ac:dyDescent="0.25">
      <c r="A43" s="82"/>
    </row>
    <row r="47" spans="1:15" x14ac:dyDescent="0.25">
      <c r="K47" s="65"/>
      <c r="L47" s="65"/>
      <c r="M47" s="65"/>
    </row>
  </sheetData>
  <mergeCells count="6">
    <mergeCell ref="K1:P1"/>
    <mergeCell ref="C42:G42"/>
    <mergeCell ref="A2:O2"/>
    <mergeCell ref="B3:B4"/>
    <mergeCell ref="C3:G3"/>
    <mergeCell ref="H3:O3"/>
  </mergeCells>
  <pageMargins left="0.78740157480314965" right="0.78740157480314965" top="1.1811023622047245" bottom="0.59055118110236227" header="0" footer="0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BUHKUI</cp:lastModifiedBy>
  <cp:lastPrinted>2026-06-24T06:51:34Z</cp:lastPrinted>
  <dcterms:created xsi:type="dcterms:W3CDTF">2019-04-25T07:15:37Z</dcterms:created>
  <dcterms:modified xsi:type="dcterms:W3CDTF">2026-06-24T06:51:42Z</dcterms:modified>
</cp:coreProperties>
</file>